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80" windowWidth="11750" windowHeight="6330" tabRatio="599"/>
  </bookViews>
  <sheets>
    <sheet name="學費表" sheetId="38" r:id="rId1"/>
  </sheets>
  <definedNames>
    <definedName name="_xlnm.Print_Area" localSheetId="0">學費表!$A$1:$M$48</definedName>
  </definedNames>
  <calcPr calcId="145621"/>
</workbook>
</file>

<file path=xl/calcChain.xml><?xml version="1.0" encoding="utf-8"?>
<calcChain xmlns="http://schemas.openxmlformats.org/spreadsheetml/2006/main">
  <c r="D34" i="38" l="1"/>
  <c r="D35" i="38"/>
  <c r="D36" i="38"/>
  <c r="D37" i="38"/>
  <c r="D38" i="38"/>
  <c r="D33" i="38"/>
  <c r="J33" i="38"/>
  <c r="H29" i="38" l="1"/>
  <c r="H26" i="38"/>
  <c r="H27" i="38"/>
  <c r="C28" i="38"/>
  <c r="I29" i="38"/>
  <c r="I28" i="38"/>
  <c r="I27" i="38"/>
  <c r="I26" i="38"/>
  <c r="I25" i="38"/>
  <c r="I24" i="38"/>
  <c r="D29" i="38"/>
  <c r="D28" i="38"/>
  <c r="D27" i="38"/>
  <c r="D26" i="38"/>
  <c r="D25" i="38"/>
  <c r="D24" i="38"/>
  <c r="C29" i="38"/>
  <c r="C27" i="38"/>
  <c r="C26" i="38"/>
  <c r="C25" i="38"/>
  <c r="C24" i="38"/>
  <c r="B29" i="38"/>
  <c r="B28" i="38"/>
  <c r="B27" i="38"/>
  <c r="B26" i="38"/>
  <c r="B25" i="38"/>
  <c r="B24" i="38"/>
  <c r="I36" i="38" l="1"/>
  <c r="I38" i="38"/>
  <c r="H28" i="38"/>
  <c r="E33" i="38" l="1"/>
  <c r="L26" i="38" l="1"/>
  <c r="I33" i="38" l="1"/>
  <c r="M30" i="38" l="1"/>
  <c r="F33" i="38" l="1"/>
  <c r="C16" i="38"/>
  <c r="B16" i="38"/>
  <c r="C17" i="38"/>
  <c r="B17" i="38"/>
  <c r="C18" i="38"/>
  <c r="B18" i="38"/>
  <c r="C19" i="38"/>
  <c r="B19" i="38"/>
  <c r="C20" i="38"/>
  <c r="B20" i="38"/>
  <c r="L24" i="38"/>
  <c r="L25" i="38"/>
  <c r="L27" i="38"/>
  <c r="L28" i="38"/>
  <c r="L29" i="38"/>
  <c r="E30" i="38"/>
  <c r="F30" i="38"/>
  <c r="G30" i="38"/>
  <c r="K30" i="38"/>
  <c r="J30" i="38"/>
  <c r="I30" i="38"/>
  <c r="H30" i="38"/>
  <c r="D30" i="38"/>
  <c r="C30" i="38"/>
  <c r="B30" i="38"/>
  <c r="E38" i="38" l="1"/>
  <c r="E34" i="38"/>
  <c r="E37" i="38"/>
  <c r="E36" i="38"/>
  <c r="E35" i="38"/>
  <c r="J38" i="38"/>
  <c r="J34" i="38"/>
  <c r="J37" i="38"/>
  <c r="J36" i="38"/>
  <c r="J35" i="38"/>
  <c r="J18" i="38"/>
  <c r="J17" i="38"/>
  <c r="N26" i="38"/>
  <c r="M17" i="38" s="1"/>
  <c r="N17" i="38" s="1"/>
  <c r="I35" i="38" s="1"/>
  <c r="J16" i="38"/>
  <c r="I34" i="38"/>
  <c r="J20" i="38"/>
  <c r="J15" i="38"/>
  <c r="J19" i="38"/>
  <c r="N28" i="38"/>
  <c r="M19" i="38" s="1"/>
  <c r="N19" i="38" s="1"/>
  <c r="I37" i="38" s="1"/>
  <c r="F38" i="38"/>
  <c r="F36" i="38"/>
  <c r="F34" i="38"/>
  <c r="F37" i="38"/>
  <c r="F35" i="38"/>
  <c r="L30" i="38"/>
  <c r="K15" i="38" l="1"/>
  <c r="H33" i="38" s="1"/>
  <c r="L15" i="38"/>
  <c r="G33" i="38" s="1"/>
  <c r="K19" i="38"/>
  <c r="H37" i="38" s="1"/>
  <c r="K20" i="38"/>
  <c r="H38" i="38" s="1"/>
  <c r="K17" i="38"/>
  <c r="H35" i="38" s="1"/>
  <c r="K16" i="38"/>
  <c r="H34" i="38" s="1"/>
  <c r="K18" i="38"/>
  <c r="H36" i="38" s="1"/>
  <c r="L20" i="38"/>
  <c r="G38" i="38" s="1"/>
  <c r="L19" i="38"/>
  <c r="G37" i="38" s="1"/>
  <c r="L16" i="38"/>
  <c r="G34" i="38" s="1"/>
  <c r="L18" i="38"/>
  <c r="G36" i="38" s="1"/>
  <c r="L17" i="38"/>
  <c r="G35" i="38" s="1"/>
  <c r="N30" i="38"/>
</calcChain>
</file>

<file path=xl/sharedStrings.xml><?xml version="1.0" encoding="utf-8"?>
<sst xmlns="http://schemas.openxmlformats.org/spreadsheetml/2006/main" count="101" uniqueCount="74">
  <si>
    <t>保險費</t>
  </si>
  <si>
    <t>語文</t>
  </si>
  <si>
    <t>數學</t>
  </si>
  <si>
    <t>與生活</t>
  </si>
  <si>
    <t>語言</t>
  </si>
  <si>
    <t>原住民</t>
    <phoneticPr fontId="2" type="noConversion"/>
  </si>
  <si>
    <t>中低收入</t>
    <phoneticPr fontId="2" type="noConversion"/>
  </si>
  <si>
    <t>書費</t>
    <phoneticPr fontId="2" type="noConversion"/>
  </si>
  <si>
    <t>四、各項書籍費明細表：</t>
    <phoneticPr fontId="2" type="noConversion"/>
  </si>
  <si>
    <t>五、各種身份繳款明細表：</t>
    <phoneticPr fontId="2" type="noConversion"/>
  </si>
  <si>
    <t>※說明：</t>
    <phoneticPr fontId="2" type="noConversion"/>
  </si>
  <si>
    <t>家長會費</t>
    <phoneticPr fontId="2" type="noConversion"/>
  </si>
  <si>
    <t>普通生</t>
    <phoneticPr fontId="2" type="noConversion"/>
  </si>
  <si>
    <t>年級</t>
    <phoneticPr fontId="2" type="noConversion"/>
  </si>
  <si>
    <t>學生團體</t>
    <phoneticPr fontId="2" type="noConversion"/>
  </si>
  <si>
    <t>合計</t>
    <phoneticPr fontId="2" type="noConversion"/>
  </si>
  <si>
    <t>一年級</t>
    <phoneticPr fontId="2" type="noConversion"/>
  </si>
  <si>
    <t>二年級</t>
    <phoneticPr fontId="2" type="noConversion"/>
  </si>
  <si>
    <t>三年級</t>
    <phoneticPr fontId="2" type="noConversion"/>
  </si>
  <si>
    <t>四年級</t>
    <phoneticPr fontId="2" type="noConversion"/>
  </si>
  <si>
    <t>五年級</t>
    <phoneticPr fontId="2" type="noConversion"/>
  </si>
  <si>
    <t>六年級</t>
    <phoneticPr fontId="2" type="noConversion"/>
  </si>
  <si>
    <t>自然</t>
    <phoneticPr fontId="2" type="noConversion"/>
  </si>
  <si>
    <t>健康</t>
    <phoneticPr fontId="2" type="noConversion"/>
  </si>
  <si>
    <t>綜合</t>
    <phoneticPr fontId="2" type="noConversion"/>
  </si>
  <si>
    <t>藝術</t>
    <phoneticPr fontId="2" type="noConversion"/>
  </si>
  <si>
    <t>社會</t>
    <phoneticPr fontId="2" type="noConversion"/>
  </si>
  <si>
    <t>英語</t>
    <phoneticPr fontId="2" type="noConversion"/>
  </si>
  <si>
    <t>電腦</t>
    <phoneticPr fontId="2" type="noConversion"/>
  </si>
  <si>
    <t>與體育</t>
    <phoneticPr fontId="2" type="noConversion"/>
  </si>
  <si>
    <t>活動</t>
    <phoneticPr fontId="2" type="noConversion"/>
  </si>
  <si>
    <t>與人文</t>
    <phoneticPr fontId="2" type="noConversion"/>
  </si>
  <si>
    <t>低收入</t>
    <phoneticPr fontId="2" type="noConversion"/>
  </si>
  <si>
    <t>重障</t>
    <phoneticPr fontId="2" type="noConversion"/>
  </si>
  <si>
    <t>輕中障</t>
    <phoneticPr fontId="2" type="noConversion"/>
  </si>
  <si>
    <t>免家長會</t>
    <phoneticPr fontId="2" type="noConversion"/>
  </si>
  <si>
    <t>教育局補助午餐</t>
    <phoneticPr fontId="2" type="noConversion"/>
  </si>
  <si>
    <t>承辦人：</t>
    <phoneticPr fontId="2" type="noConversion"/>
  </si>
  <si>
    <t>總務主任：</t>
    <phoneticPr fontId="2" type="noConversion"/>
  </si>
  <si>
    <t>校長：</t>
    <phoneticPr fontId="2" type="noConversion"/>
  </si>
  <si>
    <t xml:space="preserve">    繳費方式：</t>
    <phoneticPr fontId="2" type="noConversion"/>
  </si>
  <si>
    <r>
      <t>三、</t>
    </r>
    <r>
      <rPr>
        <b/>
        <sz val="10"/>
        <rFont val="新細明體"/>
        <family val="1"/>
        <charset val="136"/>
      </rPr>
      <t>各項繳費全額明細表：</t>
    </r>
    <r>
      <rPr>
        <sz val="10"/>
        <rFont val="新細明體"/>
        <family val="1"/>
        <charset val="136"/>
      </rPr>
      <t>依據臺南市國民中小學雜費及代收代辦費收支辦法辦理
市國民中小學雜費及代收代辦費收支辦法辦理</t>
    </r>
    <phoneticPr fontId="2" type="noConversion"/>
  </si>
  <si>
    <t>午餐費</t>
  </si>
  <si>
    <t>（1）台灣銀行臨櫃繳款（不需手續費）</t>
    <phoneticPr fontId="2" type="noConversion"/>
  </si>
  <si>
    <t>便利超商、台銀臨櫃繳款收據及ATM轉帳憑據請妥善保存，以免權益受損</t>
  </si>
  <si>
    <r>
      <t>一、</t>
    </r>
    <r>
      <rPr>
        <b/>
        <sz val="10"/>
        <rFont val="Times New Roman"/>
        <family val="1"/>
      </rPr>
      <t xml:space="preserve">  </t>
    </r>
    <r>
      <rPr>
        <b/>
        <sz val="10"/>
        <rFont val="標楷體"/>
        <family val="4"/>
        <charset val="136"/>
      </rPr>
      <t>註冊期限：</t>
    </r>
  </si>
  <si>
    <r>
      <t>二、</t>
    </r>
    <r>
      <rPr>
        <b/>
        <sz val="10"/>
        <rFont val="Times New Roman"/>
        <family val="1"/>
      </rPr>
      <t xml:space="preserve">  </t>
    </r>
    <r>
      <rPr>
        <b/>
        <sz val="10"/>
        <rFont val="標楷體"/>
        <family val="4"/>
        <charset val="136"/>
      </rPr>
      <t>註冊注意事項：</t>
    </r>
  </si>
  <si>
    <t>（2）超商繳費（以不超過4萬元為限，統一、全家、萊爾富、OK均可，自付手續費6元）</t>
    <phoneticPr fontId="2" type="noConversion"/>
  </si>
  <si>
    <t>（3）郵局繳費（2萬元以內，自付手續費6元 ；超過2萬 元，手續費15元）</t>
    <phoneticPr fontId="2" type="noConversion"/>
  </si>
  <si>
    <r>
      <t>（4）信用卡（</t>
    </r>
    <r>
      <rPr>
        <b/>
        <sz val="10"/>
        <color rgb="FFFF00FF"/>
        <rFont val="新細明體"/>
        <family val="1"/>
        <charset val="136"/>
      </rPr>
      <t>繳費期限內才可使用</t>
    </r>
    <r>
      <rPr>
        <sz val="10"/>
        <color rgb="FF383838"/>
        <rFont val="新細明體"/>
        <family val="1"/>
        <charset val="136"/>
      </rPr>
      <t>。</t>
    </r>
    <r>
      <rPr>
        <sz val="10"/>
        <color rgb="FF000000"/>
        <rFont val="新細明體"/>
        <family val="1"/>
        <charset val="136"/>
      </rPr>
      <t>網路或語音授權可任選一種，</t>
    </r>
    <r>
      <rPr>
        <sz val="10"/>
        <color rgb="FF383838"/>
        <rFont val="新細明體"/>
        <family val="1"/>
        <charset val="136"/>
      </rPr>
      <t>點選連結可查詢參與合作之發卡銀行。</t>
    </r>
    <r>
      <rPr>
        <sz val="10"/>
        <color rgb="FF000000"/>
        <rFont val="新細明體"/>
        <family val="1"/>
        <charset val="136"/>
      </rPr>
      <t>）</t>
    </r>
    <phoneticPr fontId="2" type="noConversion"/>
  </si>
  <si>
    <t>（5）ATM或網路ATM</t>
    <phoneticPr fontId="2" type="noConversion"/>
  </si>
  <si>
    <t>（6）網路銀行</t>
    <phoneticPr fontId="2" type="noConversion"/>
  </si>
  <si>
    <t>9月</t>
    <phoneticPr fontId="2" type="noConversion"/>
  </si>
  <si>
    <t>10月</t>
    <phoneticPr fontId="2" type="noConversion"/>
  </si>
  <si>
    <t>11月</t>
    <phoneticPr fontId="2" type="noConversion"/>
  </si>
  <si>
    <t>12月</t>
    <phoneticPr fontId="2" type="noConversion"/>
  </si>
  <si>
    <t>1月</t>
    <phoneticPr fontId="2" type="noConversion"/>
  </si>
  <si>
    <t>清寒</t>
    <phoneticPr fontId="2" type="noConversion"/>
  </si>
  <si>
    <t>8月</t>
    <phoneticPr fontId="2" type="noConversion"/>
  </si>
  <si>
    <t>閩南</t>
    <phoneticPr fontId="2" type="noConversion"/>
  </si>
  <si>
    <t>客家</t>
    <phoneticPr fontId="2" type="noConversion"/>
  </si>
  <si>
    <t>客家清寒</t>
    <phoneticPr fontId="2" type="noConversion"/>
  </si>
  <si>
    <t>2.低收入戶、中低收戶〈領有區公所證明者〉免繳由教育局補助。</t>
    <phoneticPr fontId="2" type="noConversion"/>
  </si>
  <si>
    <t>一般清寒</t>
    <phoneticPr fontId="2" type="noConversion"/>
  </si>
  <si>
    <t>客家清寒</t>
    <phoneticPr fontId="2" type="noConversion"/>
  </si>
  <si>
    <t>4.原住民：繳交午餐費用，其他由教育局補助。</t>
    <phoneticPr fontId="2" type="noConversion"/>
  </si>
  <si>
    <r>
      <t>1.同一家庭之家長會費由</t>
    </r>
    <r>
      <rPr>
        <u/>
        <sz val="10"/>
        <rFont val="新細明體"/>
        <family val="1"/>
        <charset val="136"/>
      </rPr>
      <t>最低年級學生</t>
    </r>
    <r>
      <rPr>
        <sz val="10"/>
        <rFont val="新細明體"/>
        <family val="1"/>
        <charset val="136"/>
      </rPr>
      <t>繳納，特殊身份者可免繳。</t>
    </r>
    <phoneticPr fontId="2" type="noConversion"/>
  </si>
  <si>
    <t>3.重身心障礙〈父母或學生本人，領有障礙手冊〉：繳交午餐費用，其他由教育局補助。</t>
    <phoneticPr fontId="2" type="noConversion"/>
  </si>
  <si>
    <t>臺南市北區立人國民小學一一○學年度第一學期學生註冊須知</t>
    <phoneticPr fontId="2" type="noConversion"/>
  </si>
  <si>
    <t>6.午餐費：分二次收第一次收九月及十月,其他月份11/5日收。1月份午餐暫訂收至1月20日。</t>
    <phoneticPr fontId="2" type="noConversion"/>
  </si>
  <si>
    <t>7.午餐110年5/19~7/2新冠肺炎疫情停課期間，二至六年級在校生餐費1191元未退費，於9月及10月餐費中折抵。</t>
    <phoneticPr fontId="2" type="noConversion"/>
  </si>
  <si>
    <t>8.午餐一年級新生及110年8月轉入之學生，110年之9月、10月餐費各為795元。</t>
    <phoneticPr fontId="2" type="noConversion"/>
  </si>
  <si>
    <t xml:space="preserve"> 全體學生即日起至九月二十四日〈星期五〉前〈含當日〉，完成註冊繳費。</t>
    <phoneticPr fontId="2" type="noConversion"/>
  </si>
  <si>
    <r>
      <t>5.清寒者補助學生團體保險及</t>
    </r>
    <r>
      <rPr>
        <sz val="10"/>
        <color rgb="FFC00000"/>
        <rFont val="新細明體"/>
        <family val="1"/>
        <charset val="136"/>
      </rPr>
      <t>書費(最高500元)</t>
    </r>
    <r>
      <rPr>
        <sz val="10"/>
        <rFont val="新細明體"/>
        <family val="1"/>
        <charset val="136"/>
      </rPr>
      <t>。午餐費另計。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</si>
</sst>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26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新細明體"/>
      <family val="1"/>
      <charset val="136"/>
    </font>
    <font>
      <sz val="12"/>
      <name val="細明體"/>
      <family val="3"/>
      <charset val="136"/>
    </font>
    <font>
      <sz val="16"/>
      <name val="標楷體"/>
      <family val="4"/>
      <charset val="136"/>
    </font>
    <font>
      <sz val="10"/>
      <name val="新細明體"/>
      <family val="1"/>
      <charset val="136"/>
    </font>
    <font>
      <sz val="10"/>
      <name val="標楷體"/>
      <family val="4"/>
      <charset val="136"/>
    </font>
    <font>
      <u/>
      <sz val="10"/>
      <name val="新細明體"/>
      <family val="1"/>
      <charset val="136"/>
    </font>
    <font>
      <b/>
      <sz val="10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2"/>
      <name val="標楷體"/>
      <family val="4"/>
      <charset val="136"/>
    </font>
    <font>
      <sz val="12"/>
      <name val="新細明體"/>
      <family val="1"/>
      <charset val="136"/>
    </font>
    <font>
      <sz val="11"/>
      <name val="標楷體"/>
      <family val="4"/>
      <charset val="136"/>
    </font>
    <font>
      <b/>
      <sz val="11"/>
      <color rgb="FF000080"/>
      <name val="新細明體"/>
      <family val="1"/>
      <charset val="136"/>
    </font>
    <font>
      <b/>
      <sz val="10"/>
      <name val="細明體"/>
      <family val="3"/>
      <charset val="136"/>
    </font>
    <font>
      <b/>
      <sz val="10"/>
      <name val="Times New Roman"/>
      <family val="1"/>
    </font>
    <font>
      <b/>
      <sz val="10"/>
      <name val="標楷體"/>
      <family val="4"/>
      <charset val="136"/>
    </font>
    <font>
      <sz val="10"/>
      <color rgb="FF000000"/>
      <name val="新細明體"/>
      <family val="1"/>
      <charset val="136"/>
    </font>
    <font>
      <b/>
      <sz val="10"/>
      <color rgb="FFFF00FF"/>
      <name val="新細明體"/>
      <family val="1"/>
      <charset val="136"/>
    </font>
    <font>
      <sz val="10"/>
      <color rgb="FF383838"/>
      <name val="新細明體"/>
      <family val="1"/>
      <charset val="136"/>
    </font>
    <font>
      <u/>
      <sz val="12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10"/>
      <color rgb="FFFF0000"/>
      <name val="新細明體"/>
      <family val="1"/>
      <charset val="136"/>
    </font>
    <font>
      <sz val="12"/>
      <color theme="1"/>
      <name val="新細明體"/>
      <family val="1"/>
      <charset val="136"/>
    </font>
    <font>
      <sz val="10"/>
      <color rgb="FFC00000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shrinkToFit="1"/>
    </xf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0" xfId="0" applyFont="1" applyAlignment="1"/>
    <xf numFmtId="0" fontId="6" fillId="0" borderId="0" xfId="0" applyFont="1" applyAlignme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2" fillId="0" borderId="2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shrinkToFit="1"/>
    </xf>
    <xf numFmtId="0" fontId="12" fillId="0" borderId="2" xfId="0" applyFont="1" applyFill="1" applyBorder="1" applyAlignment="1">
      <alignment horizontal="center" shrinkToFit="1"/>
    </xf>
    <xf numFmtId="0" fontId="12" fillId="0" borderId="0" xfId="0" applyFont="1" applyAlignment="1">
      <alignment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shrinkToFit="1"/>
    </xf>
    <xf numFmtId="0" fontId="12" fillId="0" borderId="5" xfId="0" applyFont="1" applyBorder="1" applyAlignment="1">
      <alignment horizontal="center" shrinkToFit="1"/>
    </xf>
    <xf numFmtId="0" fontId="12" fillId="0" borderId="4" xfId="0" applyFont="1" applyFill="1" applyBorder="1" applyAlignment="1">
      <alignment horizontal="center" shrinkToFit="1"/>
    </xf>
    <xf numFmtId="0" fontId="12" fillId="0" borderId="1" xfId="0" applyFont="1" applyFill="1" applyBorder="1" applyAlignment="1">
      <alignment horizontal="center"/>
    </xf>
    <xf numFmtId="41" fontId="12" fillId="0" borderId="1" xfId="1" applyFont="1" applyBorder="1" applyAlignment="1">
      <alignment horizontal="center"/>
    </xf>
    <xf numFmtId="41" fontId="12" fillId="0" borderId="1" xfId="1" applyFont="1" applyBorder="1" applyAlignment="1">
      <alignment horizontal="center" shrinkToFit="1"/>
    </xf>
    <xf numFmtId="0" fontId="12" fillId="0" borderId="1" xfId="0" applyFont="1" applyBorder="1" applyAlignment="1">
      <alignment horizontal="center"/>
    </xf>
    <xf numFmtId="12" fontId="12" fillId="0" borderId="2" xfId="0" applyNumberFormat="1" applyFont="1" applyBorder="1" applyAlignment="1">
      <alignment horizontal="center" vertical="center" shrinkToFit="1"/>
    </xf>
    <xf numFmtId="0" fontId="12" fillId="0" borderId="0" xfId="0" applyFont="1" applyBorder="1"/>
    <xf numFmtId="0" fontId="12" fillId="0" borderId="4" xfId="0" applyFont="1" applyFill="1" applyBorder="1" applyAlignment="1">
      <alignment horizontal="center"/>
    </xf>
    <xf numFmtId="41" fontId="12" fillId="0" borderId="1" xfId="1" applyFont="1" applyBorder="1"/>
    <xf numFmtId="41" fontId="12" fillId="0" borderId="1" xfId="0" applyNumberFormat="1" applyFont="1" applyBorder="1"/>
    <xf numFmtId="0" fontId="12" fillId="0" borderId="1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shrinkToFit="1"/>
    </xf>
    <xf numFmtId="41" fontId="12" fillId="0" borderId="1" xfId="0" applyNumberFormat="1" applyFont="1" applyBorder="1" applyAlignment="1">
      <alignment shrinkToFit="1"/>
    </xf>
    <xf numFmtId="0" fontId="12" fillId="0" borderId="0" xfId="0" applyFont="1" applyFill="1" applyBorder="1" applyAlignment="1">
      <alignment horizontal="left"/>
    </xf>
    <xf numFmtId="0" fontId="12" fillId="0" borderId="2" xfId="0" applyFont="1" applyBorder="1" applyAlignment="1">
      <alignment horizontal="center"/>
    </xf>
    <xf numFmtId="0" fontId="0" fillId="0" borderId="2" xfId="0" applyFill="1" applyBorder="1" applyAlignment="1">
      <alignment horizontal="center" shrinkToFit="1"/>
    </xf>
    <xf numFmtId="0" fontId="0" fillId="0" borderId="4" xfId="0" applyFill="1" applyBorder="1" applyAlignment="1">
      <alignment horizontal="center" shrinkToFit="1"/>
    </xf>
    <xf numFmtId="0" fontId="0" fillId="0" borderId="3" xfId="0" applyBorder="1" applyAlignment="1">
      <alignment shrinkToFit="1"/>
    </xf>
    <xf numFmtId="0" fontId="3" fillId="0" borderId="0" xfId="0" applyFont="1"/>
    <xf numFmtId="0" fontId="13" fillId="0" borderId="0" xfId="0" applyFont="1" applyAlignment="1">
      <alignment horizontal="center"/>
    </xf>
    <xf numFmtId="0" fontId="14" fillId="0" borderId="0" xfId="0" applyFont="1"/>
    <xf numFmtId="0" fontId="15" fillId="0" borderId="0" xfId="0" applyFont="1" applyAlignment="1"/>
    <xf numFmtId="0" fontId="7" fillId="0" borderId="0" xfId="0" applyFont="1" applyAlignment="1">
      <alignment horizontal="left" indent="2"/>
    </xf>
    <xf numFmtId="0" fontId="18" fillId="0" borderId="0" xfId="0" applyFont="1"/>
    <xf numFmtId="0" fontId="7" fillId="0" borderId="0" xfId="0" applyFont="1" applyAlignment="1">
      <alignment horizontal="center"/>
    </xf>
    <xf numFmtId="0" fontId="0" fillId="0" borderId="1" xfId="0" applyBorder="1" applyAlignment="1">
      <alignment horizontal="center" shrinkToFit="1"/>
    </xf>
    <xf numFmtId="0" fontId="12" fillId="0" borderId="4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shrinkToFit="1"/>
    </xf>
    <xf numFmtId="0" fontId="12" fillId="0" borderId="1" xfId="0" applyFont="1" applyBorder="1" applyAlignment="1">
      <alignment shrinkToFit="1"/>
    </xf>
    <xf numFmtId="41" fontId="0" fillId="0" borderId="1" xfId="0" applyNumberFormat="1" applyFont="1" applyBorder="1" applyAlignment="1">
      <alignment shrinkToFit="1"/>
    </xf>
    <xf numFmtId="0" fontId="21" fillId="0" borderId="0" xfId="0" applyFont="1" applyFill="1" applyBorder="1" applyAlignment="1">
      <alignment horizontal="center" shrinkToFit="1"/>
    </xf>
    <xf numFmtId="41" fontId="22" fillId="0" borderId="1" xfId="1" applyFont="1" applyBorder="1" applyAlignment="1">
      <alignment horizontal="center" shrinkToFit="1"/>
    </xf>
    <xf numFmtId="0" fontId="6" fillId="0" borderId="6" xfId="0" applyFont="1" applyBorder="1" applyAlignment="1">
      <alignment horizontal="left" wrapText="1"/>
    </xf>
    <xf numFmtId="0" fontId="12" fillId="0" borderId="2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12" fontId="4" fillId="0" borderId="2" xfId="0" applyNumberFormat="1" applyFont="1" applyBorder="1" applyAlignment="1">
      <alignment horizontal="center" vertical="center" shrinkToFit="1"/>
    </xf>
    <xf numFmtId="12" fontId="4" fillId="0" borderId="4" xfId="0" applyNumberFormat="1" applyFont="1" applyBorder="1" applyAlignment="1">
      <alignment horizontal="center" vertical="center" shrinkToFit="1"/>
    </xf>
    <xf numFmtId="12" fontId="12" fillId="0" borderId="2" xfId="0" applyNumberFormat="1" applyFont="1" applyBorder="1" applyAlignment="1">
      <alignment horizontal="center" vertical="center" shrinkToFit="1"/>
    </xf>
    <xf numFmtId="12" fontId="12" fillId="0" borderId="4" xfId="0" applyNumberFormat="1" applyFont="1" applyBorder="1" applyAlignment="1">
      <alignment horizontal="center" vertical="center" shrinkToFit="1"/>
    </xf>
    <xf numFmtId="0" fontId="23" fillId="0" borderId="0" xfId="0" applyFont="1"/>
    <xf numFmtId="41" fontId="24" fillId="0" borderId="1" xfId="1" applyFont="1" applyBorder="1" applyAlignment="1">
      <alignment horizontal="center" shrinkToFit="1"/>
    </xf>
  </cellXfs>
  <cellStyles count="2">
    <cellStyle name="一般" xfId="0" builtinId="0"/>
    <cellStyle name="千分位[0]" xfId="1" builtin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13</xdr:row>
      <xdr:rowOff>238125</xdr:rowOff>
    </xdr:from>
    <xdr:to>
      <xdr:col>2</xdr:col>
      <xdr:colOff>0</xdr:colOff>
      <xdr:row>19</xdr:row>
      <xdr:rowOff>228600</xdr:rowOff>
    </xdr:to>
    <xdr:sp macro="" textlink="">
      <xdr:nvSpPr>
        <xdr:cNvPr id="1047" name="Line 23"/>
        <xdr:cNvSpPr>
          <a:spLocks noChangeShapeType="1"/>
        </xdr:cNvSpPr>
      </xdr:nvSpPr>
      <xdr:spPr bwMode="auto">
        <a:xfrm>
          <a:off x="1123950" y="2562225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tabSelected="1" topLeftCell="A31" workbookViewId="0">
      <selection activeCell="L44" sqref="L44"/>
    </sheetView>
  </sheetViews>
  <sheetFormatPr defaultColWidth="9" defaultRowHeight="17"/>
  <cols>
    <col min="1" max="1" width="8.08984375" customWidth="1"/>
    <col min="2" max="2" width="6.08984375" customWidth="1"/>
    <col min="3" max="3" width="5.90625" customWidth="1"/>
    <col min="4" max="4" width="5.81640625" customWidth="1"/>
    <col min="5" max="5" width="6.6328125" customWidth="1"/>
    <col min="6" max="6" width="6" customWidth="1"/>
    <col min="7" max="7" width="5.453125" customWidth="1"/>
    <col min="8" max="8" width="5.1796875" customWidth="1"/>
    <col min="9" max="9" width="5.6328125" customWidth="1"/>
    <col min="10" max="10" width="6.36328125" customWidth="1"/>
    <col min="11" max="11" width="5.36328125" customWidth="1"/>
    <col min="12" max="12" width="7" customWidth="1"/>
    <col min="13" max="13" width="5.1796875" customWidth="1"/>
    <col min="14" max="14" width="6.54296875" customWidth="1"/>
  </cols>
  <sheetData>
    <row r="1" spans="1:14" ht="21.5">
      <c r="A1" s="4" t="s">
        <v>68</v>
      </c>
      <c r="B1" s="4"/>
      <c r="C1" s="4"/>
      <c r="D1" s="4"/>
      <c r="E1" s="4"/>
      <c r="F1" s="4"/>
      <c r="G1" s="4"/>
      <c r="H1" s="4"/>
      <c r="I1" s="4"/>
      <c r="J1" s="4"/>
      <c r="K1" s="4"/>
      <c r="L1" s="2"/>
      <c r="M1" s="2"/>
    </row>
    <row r="2" spans="1:14" s="3" customFormat="1" ht="20.149999999999999" customHeight="1">
      <c r="A2" s="37" t="s">
        <v>45</v>
      </c>
    </row>
    <row r="3" spans="1:14" s="3" customFormat="1" ht="10.5" customHeight="1">
      <c r="A3" s="38" t="s">
        <v>72</v>
      </c>
    </row>
    <row r="4" spans="1:14" s="3" customFormat="1" ht="12.75" customHeight="1">
      <c r="A4" s="37" t="s">
        <v>46</v>
      </c>
    </row>
    <row r="5" spans="1:14" s="3" customFormat="1" ht="12.75" customHeight="1">
      <c r="A5" s="52" t="s">
        <v>40</v>
      </c>
      <c r="B5" s="52"/>
    </row>
    <row r="6" spans="1:14" s="3" customFormat="1" ht="13.5" customHeight="1">
      <c r="A6" s="39" t="s">
        <v>43</v>
      </c>
      <c r="B6" s="40"/>
    </row>
    <row r="7" spans="1:14" s="3" customFormat="1" ht="13.5" customHeight="1">
      <c r="A7" s="39" t="s">
        <v>47</v>
      </c>
      <c r="B7" s="40"/>
    </row>
    <row r="8" spans="1:14" s="3" customFormat="1" ht="14.25" customHeight="1">
      <c r="A8" s="39" t="s">
        <v>48</v>
      </c>
      <c r="B8" s="40"/>
    </row>
    <row r="9" spans="1:14" s="3" customFormat="1" ht="11.25" customHeight="1">
      <c r="A9" s="39" t="s">
        <v>49</v>
      </c>
      <c r="B9" s="40"/>
    </row>
    <row r="10" spans="1:14" s="3" customFormat="1" ht="12" customHeight="1">
      <c r="A10" s="39" t="s">
        <v>50</v>
      </c>
      <c r="B10" s="40"/>
      <c r="D10" s="39" t="s">
        <v>51</v>
      </c>
    </row>
    <row r="11" spans="1:14" s="34" customFormat="1" ht="13.5" customHeight="1">
      <c r="A11" s="36" t="s">
        <v>44</v>
      </c>
      <c r="B11" s="35"/>
    </row>
    <row r="12" spans="1:14" ht="13.5" customHeight="1">
      <c r="A12" s="49" t="s">
        <v>41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8"/>
    </row>
    <row r="13" spans="1:14" s="1" customFormat="1" ht="18" customHeight="1">
      <c r="A13" s="50" t="s">
        <v>13</v>
      </c>
      <c r="B13" s="50" t="s">
        <v>11</v>
      </c>
      <c r="C13" s="10" t="s">
        <v>14</v>
      </c>
      <c r="D13" s="33" t="s">
        <v>58</v>
      </c>
      <c r="E13" s="33" t="s">
        <v>52</v>
      </c>
      <c r="F13" s="33" t="s">
        <v>53</v>
      </c>
      <c r="G13" s="33" t="s">
        <v>54</v>
      </c>
      <c r="H13" s="33" t="s">
        <v>55</v>
      </c>
      <c r="I13" s="33" t="s">
        <v>56</v>
      </c>
      <c r="J13" s="11" t="s">
        <v>12</v>
      </c>
      <c r="K13" s="31" t="s">
        <v>57</v>
      </c>
      <c r="L13" s="50" t="s">
        <v>15</v>
      </c>
      <c r="M13" s="44" t="s">
        <v>60</v>
      </c>
      <c r="N13" s="31" t="s">
        <v>61</v>
      </c>
    </row>
    <row r="14" spans="1:14" s="1" customFormat="1" ht="18" customHeight="1">
      <c r="A14" s="51"/>
      <c r="B14" s="51"/>
      <c r="C14" s="14" t="s">
        <v>0</v>
      </c>
      <c r="D14" s="15" t="s">
        <v>42</v>
      </c>
      <c r="E14" s="15" t="s">
        <v>42</v>
      </c>
      <c r="F14" s="15" t="s">
        <v>42</v>
      </c>
      <c r="G14" s="15" t="s">
        <v>42</v>
      </c>
      <c r="H14" s="15" t="s">
        <v>42</v>
      </c>
      <c r="I14" s="15" t="s">
        <v>42</v>
      </c>
      <c r="J14" s="16" t="s">
        <v>7</v>
      </c>
      <c r="K14" s="32" t="s">
        <v>7</v>
      </c>
      <c r="L14" s="51"/>
      <c r="M14" s="16" t="s">
        <v>7</v>
      </c>
      <c r="N14" s="32" t="s">
        <v>7</v>
      </c>
    </row>
    <row r="15" spans="1:14" ht="20.149999999999999" customHeight="1">
      <c r="A15" s="17" t="s">
        <v>16</v>
      </c>
      <c r="B15" s="18">
        <v>100</v>
      </c>
      <c r="C15" s="18">
        <v>175</v>
      </c>
      <c r="D15" s="19">
        <v>0</v>
      </c>
      <c r="E15" s="19">
        <v>795</v>
      </c>
      <c r="F15" s="19">
        <v>795</v>
      </c>
      <c r="G15" s="19">
        <v>795</v>
      </c>
      <c r="H15" s="19">
        <v>795</v>
      </c>
      <c r="I15" s="19">
        <v>504</v>
      </c>
      <c r="J15" s="18">
        <f>L24</f>
        <v>793</v>
      </c>
      <c r="K15" s="18">
        <f>J15-500</f>
        <v>293</v>
      </c>
      <c r="L15" s="18">
        <f>SUM(B15:J15)</f>
        <v>4752</v>
      </c>
      <c r="M15" s="18"/>
      <c r="N15" s="18"/>
    </row>
    <row r="16" spans="1:14" ht="20.149999999999999" customHeight="1">
      <c r="A16" s="20" t="s">
        <v>17</v>
      </c>
      <c r="B16" s="18">
        <f t="shared" ref="B16:C19" si="0">B$15</f>
        <v>100</v>
      </c>
      <c r="C16" s="18">
        <f t="shared" si="0"/>
        <v>175</v>
      </c>
      <c r="D16" s="19">
        <v>0</v>
      </c>
      <c r="E16" s="19">
        <v>0</v>
      </c>
      <c r="F16" s="19">
        <v>399</v>
      </c>
      <c r="G16" s="19">
        <v>795</v>
      </c>
      <c r="H16" s="19">
        <v>795</v>
      </c>
      <c r="I16" s="19">
        <v>504</v>
      </c>
      <c r="J16" s="18">
        <f t="shared" ref="J16:J20" si="1">L25</f>
        <v>776</v>
      </c>
      <c r="K16" s="18">
        <f t="shared" ref="K16:K20" si="2">J16-500</f>
        <v>276</v>
      </c>
      <c r="L16" s="18">
        <f t="shared" ref="L16:L20" si="3">SUM(B16:J16)</f>
        <v>3544</v>
      </c>
      <c r="M16" s="18"/>
      <c r="N16" s="18"/>
    </row>
    <row r="17" spans="1:18" ht="20.149999999999999" customHeight="1">
      <c r="A17" s="20" t="s">
        <v>18</v>
      </c>
      <c r="B17" s="18">
        <f t="shared" si="0"/>
        <v>100</v>
      </c>
      <c r="C17" s="18">
        <f t="shared" si="0"/>
        <v>175</v>
      </c>
      <c r="D17" s="19">
        <v>0</v>
      </c>
      <c r="E17" s="19">
        <v>0</v>
      </c>
      <c r="F17" s="19">
        <v>399</v>
      </c>
      <c r="G17" s="19">
        <v>795</v>
      </c>
      <c r="H17" s="19">
        <v>795</v>
      </c>
      <c r="I17" s="19">
        <v>504</v>
      </c>
      <c r="J17" s="18">
        <f t="shared" si="1"/>
        <v>990</v>
      </c>
      <c r="K17" s="18">
        <f t="shared" si="2"/>
        <v>490</v>
      </c>
      <c r="L17" s="18">
        <f t="shared" si="3"/>
        <v>3758</v>
      </c>
      <c r="M17" s="18">
        <f t="shared" ref="M17:M19" si="4">N26</f>
        <v>970</v>
      </c>
      <c r="N17" s="18">
        <f>M17-500</f>
        <v>470</v>
      </c>
    </row>
    <row r="18" spans="1:18" ht="20.149999999999999" customHeight="1">
      <c r="A18" s="20" t="s">
        <v>19</v>
      </c>
      <c r="B18" s="18">
        <f t="shared" si="0"/>
        <v>100</v>
      </c>
      <c r="C18" s="18">
        <f t="shared" si="0"/>
        <v>175</v>
      </c>
      <c r="D18" s="19">
        <v>0</v>
      </c>
      <c r="E18" s="19">
        <v>0</v>
      </c>
      <c r="F18" s="19">
        <v>399</v>
      </c>
      <c r="G18" s="19">
        <v>795</v>
      </c>
      <c r="H18" s="19">
        <v>795</v>
      </c>
      <c r="I18" s="19">
        <v>504</v>
      </c>
      <c r="J18" s="18">
        <f t="shared" si="1"/>
        <v>790</v>
      </c>
      <c r="K18" s="18">
        <f t="shared" si="2"/>
        <v>290</v>
      </c>
      <c r="L18" s="18">
        <f t="shared" si="3"/>
        <v>3558</v>
      </c>
      <c r="M18" s="18"/>
      <c r="N18" s="18"/>
    </row>
    <row r="19" spans="1:18" ht="20.149999999999999" customHeight="1">
      <c r="A19" s="20" t="s">
        <v>20</v>
      </c>
      <c r="B19" s="18">
        <f t="shared" si="0"/>
        <v>100</v>
      </c>
      <c r="C19" s="18">
        <f t="shared" si="0"/>
        <v>175</v>
      </c>
      <c r="D19" s="19">
        <v>0</v>
      </c>
      <c r="E19" s="48">
        <v>0</v>
      </c>
      <c r="F19" s="19">
        <v>399</v>
      </c>
      <c r="G19" s="19">
        <v>795</v>
      </c>
      <c r="H19" s="19">
        <v>795</v>
      </c>
      <c r="I19" s="19">
        <v>504</v>
      </c>
      <c r="J19" s="18">
        <f t="shared" si="1"/>
        <v>804</v>
      </c>
      <c r="K19" s="18">
        <f t="shared" si="2"/>
        <v>304</v>
      </c>
      <c r="L19" s="18">
        <f t="shared" si="3"/>
        <v>3572</v>
      </c>
      <c r="M19" s="18">
        <f t="shared" si="4"/>
        <v>807</v>
      </c>
      <c r="N19" s="18">
        <f t="shared" ref="N19" si="5">M19-500</f>
        <v>307</v>
      </c>
    </row>
    <row r="20" spans="1:18" ht="20.149999999999999" customHeight="1">
      <c r="A20" s="20" t="s">
        <v>21</v>
      </c>
      <c r="B20" s="18">
        <f>B$15</f>
        <v>100</v>
      </c>
      <c r="C20" s="18">
        <f>C$15</f>
        <v>175</v>
      </c>
      <c r="D20" s="19">
        <v>0</v>
      </c>
      <c r="E20" s="19">
        <v>0</v>
      </c>
      <c r="F20" s="19">
        <v>399</v>
      </c>
      <c r="G20" s="60">
        <v>795</v>
      </c>
      <c r="H20" s="19">
        <v>795</v>
      </c>
      <c r="I20" s="19">
        <v>504</v>
      </c>
      <c r="J20" s="18">
        <f t="shared" si="1"/>
        <v>795</v>
      </c>
      <c r="K20" s="18">
        <f t="shared" si="2"/>
        <v>295</v>
      </c>
      <c r="L20" s="18">
        <f t="shared" si="3"/>
        <v>3563</v>
      </c>
      <c r="M20" s="18"/>
      <c r="N20" s="18"/>
    </row>
    <row r="21" spans="1:18" ht="20.149999999999999" customHeight="1">
      <c r="A21" s="8" t="s">
        <v>8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</row>
    <row r="22" spans="1:18" ht="20.149999999999999" customHeight="1">
      <c r="A22" s="50" t="s">
        <v>13</v>
      </c>
      <c r="B22" s="55" t="s">
        <v>1</v>
      </c>
      <c r="C22" s="57" t="s">
        <v>2</v>
      </c>
      <c r="D22" s="21" t="s">
        <v>22</v>
      </c>
      <c r="E22" s="9" t="s">
        <v>23</v>
      </c>
      <c r="F22" s="9" t="s">
        <v>24</v>
      </c>
      <c r="G22" s="9" t="s">
        <v>25</v>
      </c>
      <c r="H22" s="50" t="s">
        <v>26</v>
      </c>
      <c r="I22" s="50" t="s">
        <v>27</v>
      </c>
      <c r="J22" s="43" t="s">
        <v>59</v>
      </c>
      <c r="K22" s="50" t="s">
        <v>28</v>
      </c>
      <c r="L22" s="50" t="s">
        <v>15</v>
      </c>
      <c r="M22" s="43" t="s">
        <v>60</v>
      </c>
      <c r="N22" s="50" t="s">
        <v>15</v>
      </c>
    </row>
    <row r="23" spans="1:18" ht="20.149999999999999" customHeight="1">
      <c r="A23" s="51"/>
      <c r="B23" s="56"/>
      <c r="C23" s="58"/>
      <c r="D23" s="13" t="s">
        <v>3</v>
      </c>
      <c r="E23" s="13" t="s">
        <v>29</v>
      </c>
      <c r="F23" s="13" t="s">
        <v>30</v>
      </c>
      <c r="G23" s="13" t="s">
        <v>31</v>
      </c>
      <c r="H23" s="51"/>
      <c r="I23" s="51"/>
      <c r="J23" s="13" t="s">
        <v>4</v>
      </c>
      <c r="K23" s="51"/>
      <c r="L23" s="51"/>
      <c r="M23" s="42" t="s">
        <v>4</v>
      </c>
      <c r="N23" s="51"/>
      <c r="O23" s="6"/>
      <c r="P23" s="6"/>
      <c r="Q23" s="6"/>
      <c r="R23" s="6"/>
    </row>
    <row r="24" spans="1:18" ht="17.25" customHeight="1">
      <c r="A24" s="23" t="s">
        <v>16</v>
      </c>
      <c r="B24" s="24">
        <f>99+62</f>
        <v>161</v>
      </c>
      <c r="C24" s="24">
        <f>62+99</f>
        <v>161</v>
      </c>
      <c r="D24" s="24">
        <f>88+32</f>
        <v>120</v>
      </c>
      <c r="E24" s="24">
        <v>56</v>
      </c>
      <c r="F24" s="24"/>
      <c r="G24" s="24"/>
      <c r="H24" s="24"/>
      <c r="I24" s="24">
        <f>127+62</f>
        <v>189</v>
      </c>
      <c r="J24" s="24">
        <v>106</v>
      </c>
      <c r="K24" s="24"/>
      <c r="L24" s="24">
        <f t="shared" ref="L24:L29" si="6">SUM(B24:K24)</f>
        <v>793</v>
      </c>
      <c r="M24" s="24">
        <v>0</v>
      </c>
      <c r="N24" s="24"/>
      <c r="O24" s="6"/>
      <c r="P24" s="6"/>
      <c r="Q24" s="6"/>
      <c r="R24" s="6"/>
    </row>
    <row r="25" spans="1:18" ht="17.25" customHeight="1">
      <c r="A25" s="20" t="s">
        <v>17</v>
      </c>
      <c r="B25" s="24">
        <f>78+51</f>
        <v>129</v>
      </c>
      <c r="C25" s="24">
        <f>73+93</f>
        <v>166</v>
      </c>
      <c r="D25" s="24">
        <f>71+24</f>
        <v>95</v>
      </c>
      <c r="E25" s="24">
        <v>64</v>
      </c>
      <c r="F25" s="24"/>
      <c r="G25" s="24"/>
      <c r="H25" s="24"/>
      <c r="I25" s="24">
        <f>147+62</f>
        <v>209</v>
      </c>
      <c r="J25" s="24">
        <v>113</v>
      </c>
      <c r="K25" s="24"/>
      <c r="L25" s="24">
        <f t="shared" si="6"/>
        <v>776</v>
      </c>
      <c r="M25" s="24">
        <v>0</v>
      </c>
      <c r="N25" s="24"/>
    </row>
    <row r="26" spans="1:18" ht="17.25" customHeight="1">
      <c r="A26" s="20" t="s">
        <v>18</v>
      </c>
      <c r="B26" s="24">
        <f>74+43</f>
        <v>117</v>
      </c>
      <c r="C26" s="24">
        <f>78+119</f>
        <v>197</v>
      </c>
      <c r="D26" s="24">
        <f>56+23</f>
        <v>79</v>
      </c>
      <c r="E26" s="24">
        <v>67</v>
      </c>
      <c r="F26" s="24">
        <v>45</v>
      </c>
      <c r="G26" s="24">
        <v>91</v>
      </c>
      <c r="H26" s="24">
        <f>56+24</f>
        <v>80</v>
      </c>
      <c r="I26" s="24">
        <f>59+32</f>
        <v>91</v>
      </c>
      <c r="J26" s="24">
        <v>121</v>
      </c>
      <c r="K26" s="24">
        <v>102</v>
      </c>
      <c r="L26" s="24">
        <f>SUM(B26:K26)</f>
        <v>990</v>
      </c>
      <c r="M26" s="24">
        <v>101</v>
      </c>
      <c r="N26" s="24">
        <f>L26-J26+M26</f>
        <v>970</v>
      </c>
    </row>
    <row r="27" spans="1:18" ht="16.5" customHeight="1">
      <c r="A27" s="20" t="s">
        <v>19</v>
      </c>
      <c r="B27" s="24">
        <f>66+36</f>
        <v>102</v>
      </c>
      <c r="C27" s="24">
        <f>63+73</f>
        <v>136</v>
      </c>
      <c r="D27" s="24">
        <f>42+18</f>
        <v>60</v>
      </c>
      <c r="E27" s="24">
        <v>43</v>
      </c>
      <c r="F27" s="24">
        <v>34</v>
      </c>
      <c r="G27" s="24">
        <v>65</v>
      </c>
      <c r="H27" s="24">
        <f>53+13</f>
        <v>66</v>
      </c>
      <c r="I27" s="24">
        <f>52+20</f>
        <v>72</v>
      </c>
      <c r="J27" s="24">
        <v>110</v>
      </c>
      <c r="K27" s="24">
        <v>102</v>
      </c>
      <c r="L27" s="24">
        <f t="shared" si="6"/>
        <v>790</v>
      </c>
      <c r="M27" s="24">
        <v>0</v>
      </c>
      <c r="N27" s="24"/>
    </row>
    <row r="28" spans="1:18" ht="15.75" customHeight="1">
      <c r="A28" s="20" t="s">
        <v>20</v>
      </c>
      <c r="B28" s="24">
        <f>60+36</f>
        <v>96</v>
      </c>
      <c r="C28" s="24">
        <f>65+78</f>
        <v>143</v>
      </c>
      <c r="D28" s="24">
        <f>48+22</f>
        <v>70</v>
      </c>
      <c r="E28" s="24">
        <v>62</v>
      </c>
      <c r="F28" s="24">
        <v>32</v>
      </c>
      <c r="G28" s="24">
        <v>70</v>
      </c>
      <c r="H28" s="24">
        <f>48+13</f>
        <v>61</v>
      </c>
      <c r="I28" s="24">
        <f>50+20</f>
        <v>70</v>
      </c>
      <c r="J28" s="24">
        <v>98</v>
      </c>
      <c r="K28" s="24">
        <v>102</v>
      </c>
      <c r="L28" s="24">
        <f t="shared" si="6"/>
        <v>804</v>
      </c>
      <c r="M28" s="24">
        <v>101</v>
      </c>
      <c r="N28" s="24">
        <f>L28-J28+M28</f>
        <v>807</v>
      </c>
    </row>
    <row r="29" spans="1:18" ht="16.5" customHeight="1">
      <c r="A29" s="30" t="s">
        <v>21</v>
      </c>
      <c r="B29" s="24">
        <f>60+36</f>
        <v>96</v>
      </c>
      <c r="C29" s="24">
        <f>63+61</f>
        <v>124</v>
      </c>
      <c r="D29" s="24">
        <f>54+26</f>
        <v>80</v>
      </c>
      <c r="E29" s="24">
        <v>56</v>
      </c>
      <c r="F29" s="24">
        <v>30</v>
      </c>
      <c r="G29" s="24">
        <v>77</v>
      </c>
      <c r="H29" s="24">
        <f>45+14</f>
        <v>59</v>
      </c>
      <c r="I29" s="24">
        <f>50+22</f>
        <v>72</v>
      </c>
      <c r="J29" s="24">
        <v>99</v>
      </c>
      <c r="K29" s="24">
        <v>102</v>
      </c>
      <c r="L29" s="24">
        <f t="shared" si="6"/>
        <v>795</v>
      </c>
      <c r="M29" s="24">
        <v>0</v>
      </c>
      <c r="N29" s="24"/>
    </row>
    <row r="30" spans="1:18" ht="17.25" customHeight="1">
      <c r="A30" s="17" t="s">
        <v>15</v>
      </c>
      <c r="B30" s="25">
        <f>SUM(B24:B29)</f>
        <v>701</v>
      </c>
      <c r="C30" s="25">
        <f>SUM(C24:C29)</f>
        <v>927</v>
      </c>
      <c r="D30" s="25">
        <f t="shared" ref="D30:K30" si="7">SUM(D24:D29)</f>
        <v>504</v>
      </c>
      <c r="E30" s="25">
        <f t="shared" si="7"/>
        <v>348</v>
      </c>
      <c r="F30" s="25">
        <f t="shared" si="7"/>
        <v>141</v>
      </c>
      <c r="G30" s="25">
        <f t="shared" si="7"/>
        <v>303</v>
      </c>
      <c r="H30" s="25">
        <f t="shared" si="7"/>
        <v>266</v>
      </c>
      <c r="I30" s="25">
        <f t="shared" si="7"/>
        <v>703</v>
      </c>
      <c r="J30" s="25">
        <f t="shared" si="7"/>
        <v>647</v>
      </c>
      <c r="K30" s="25">
        <f t="shared" si="7"/>
        <v>408</v>
      </c>
      <c r="L30" s="25">
        <f>SUM(L24:L29)</f>
        <v>4948</v>
      </c>
      <c r="M30" s="25">
        <f t="shared" ref="M30:N30" si="8">SUM(M24:M29)</f>
        <v>202</v>
      </c>
      <c r="N30" s="28">
        <f t="shared" si="8"/>
        <v>1777</v>
      </c>
    </row>
    <row r="31" spans="1:18" ht="20.149999999999999" customHeight="1">
      <c r="A31" s="29" t="s">
        <v>9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22"/>
    </row>
    <row r="32" spans="1:18" s="1" customFormat="1" ht="20.149999999999999" customHeight="1">
      <c r="A32" s="26" t="s">
        <v>13</v>
      </c>
      <c r="B32" s="27" t="s">
        <v>32</v>
      </c>
      <c r="C32" s="27" t="s">
        <v>6</v>
      </c>
      <c r="D32" s="27" t="s">
        <v>33</v>
      </c>
      <c r="E32" s="27" t="s">
        <v>34</v>
      </c>
      <c r="F32" s="11" t="s">
        <v>5</v>
      </c>
      <c r="G32" s="27" t="s">
        <v>35</v>
      </c>
      <c r="H32" s="41" t="s">
        <v>63</v>
      </c>
      <c r="I32" s="41" t="s">
        <v>64</v>
      </c>
      <c r="J32" s="45" t="s">
        <v>36</v>
      </c>
      <c r="K32" s="12"/>
      <c r="L32" s="12"/>
      <c r="M32" s="12"/>
    </row>
    <row r="33" spans="1:14" s="1" customFormat="1" ht="20.149999999999999" customHeight="1">
      <c r="A33" s="16" t="s">
        <v>16</v>
      </c>
      <c r="B33" s="28">
        <v>0</v>
      </c>
      <c r="C33" s="28">
        <v>0</v>
      </c>
      <c r="D33" s="28">
        <f>SUM(D15:I15)</f>
        <v>3684</v>
      </c>
      <c r="E33" s="28">
        <f>D33+C15</f>
        <v>3859</v>
      </c>
      <c r="F33" s="28">
        <f>D33</f>
        <v>3684</v>
      </c>
      <c r="G33" s="28">
        <f>L15-B15</f>
        <v>4652</v>
      </c>
      <c r="H33" s="28">
        <f>K15</f>
        <v>293</v>
      </c>
      <c r="I33" s="46">
        <f>N15</f>
        <v>0</v>
      </c>
      <c r="J33" s="28">
        <f>D33</f>
        <v>3684</v>
      </c>
      <c r="K33" s="12"/>
      <c r="L33" s="12"/>
      <c r="M33" s="12"/>
    </row>
    <row r="34" spans="1:14" s="1" customFormat="1" ht="20.149999999999999" customHeight="1">
      <c r="A34" s="27" t="s">
        <v>17</v>
      </c>
      <c r="B34" s="28">
        <v>0</v>
      </c>
      <c r="C34" s="28">
        <v>0</v>
      </c>
      <c r="D34" s="28">
        <f>SUM(D16:I16)</f>
        <v>2493</v>
      </c>
      <c r="E34" s="28">
        <f t="shared" ref="E34:E38" si="9">D34+C16</f>
        <v>2668</v>
      </c>
      <c r="F34" s="28">
        <f t="shared" ref="F34:F38" si="10">D34</f>
        <v>2493</v>
      </c>
      <c r="G34" s="28">
        <f t="shared" ref="G34:G38" si="11">L16-B16</f>
        <v>3444</v>
      </c>
      <c r="H34" s="28">
        <f t="shared" ref="H34:H38" si="12">K16</f>
        <v>276</v>
      </c>
      <c r="I34" s="46">
        <f>N16</f>
        <v>0</v>
      </c>
      <c r="J34" s="28">
        <f t="shared" ref="J34:J38" si="13">D34</f>
        <v>2493</v>
      </c>
      <c r="K34" s="12"/>
      <c r="L34" s="12"/>
      <c r="M34" s="12"/>
    </row>
    <row r="35" spans="1:14" s="1" customFormat="1" ht="20.149999999999999" customHeight="1">
      <c r="A35" s="27" t="s">
        <v>18</v>
      </c>
      <c r="B35" s="28">
        <v>0</v>
      </c>
      <c r="C35" s="28">
        <v>0</v>
      </c>
      <c r="D35" s="28">
        <f t="shared" ref="D35:D38" si="14">SUM(D17:I17)</f>
        <v>2493</v>
      </c>
      <c r="E35" s="28">
        <f t="shared" si="9"/>
        <v>2668</v>
      </c>
      <c r="F35" s="28">
        <f t="shared" si="10"/>
        <v>2493</v>
      </c>
      <c r="G35" s="28">
        <f t="shared" si="11"/>
        <v>3658</v>
      </c>
      <c r="H35" s="28">
        <f t="shared" si="12"/>
        <v>490</v>
      </c>
      <c r="I35" s="46">
        <f t="shared" ref="I35:I38" si="15">N17</f>
        <v>470</v>
      </c>
      <c r="J35" s="28">
        <f t="shared" si="13"/>
        <v>2493</v>
      </c>
      <c r="K35" s="12"/>
      <c r="L35" s="12"/>
      <c r="M35" s="12"/>
    </row>
    <row r="36" spans="1:14" s="1" customFormat="1" ht="20.149999999999999" customHeight="1">
      <c r="A36" s="27" t="s">
        <v>19</v>
      </c>
      <c r="B36" s="28">
        <v>0</v>
      </c>
      <c r="C36" s="28">
        <v>0</v>
      </c>
      <c r="D36" s="28">
        <f t="shared" si="14"/>
        <v>2493</v>
      </c>
      <c r="E36" s="28">
        <f t="shared" si="9"/>
        <v>2668</v>
      </c>
      <c r="F36" s="28">
        <f t="shared" si="10"/>
        <v>2493</v>
      </c>
      <c r="G36" s="28">
        <f t="shared" si="11"/>
        <v>3458</v>
      </c>
      <c r="H36" s="28">
        <f t="shared" si="12"/>
        <v>290</v>
      </c>
      <c r="I36" s="46">
        <f t="shared" si="15"/>
        <v>0</v>
      </c>
      <c r="J36" s="28">
        <f t="shared" si="13"/>
        <v>2493</v>
      </c>
      <c r="K36" s="12"/>
      <c r="L36" s="12"/>
      <c r="M36" s="12"/>
    </row>
    <row r="37" spans="1:14" s="1" customFormat="1" ht="20.149999999999999" customHeight="1">
      <c r="A37" s="27" t="s">
        <v>20</v>
      </c>
      <c r="B37" s="28">
        <v>0</v>
      </c>
      <c r="C37" s="28">
        <v>0</v>
      </c>
      <c r="D37" s="28">
        <f t="shared" si="14"/>
        <v>2493</v>
      </c>
      <c r="E37" s="28">
        <f t="shared" si="9"/>
        <v>2668</v>
      </c>
      <c r="F37" s="28">
        <f t="shared" si="10"/>
        <v>2493</v>
      </c>
      <c r="G37" s="28">
        <f t="shared" si="11"/>
        <v>3472</v>
      </c>
      <c r="H37" s="28">
        <f t="shared" si="12"/>
        <v>304</v>
      </c>
      <c r="I37" s="46">
        <f t="shared" si="15"/>
        <v>307</v>
      </c>
      <c r="J37" s="28">
        <f t="shared" si="13"/>
        <v>2493</v>
      </c>
      <c r="K37" s="12"/>
      <c r="L37" s="12"/>
      <c r="M37" s="12"/>
    </row>
    <row r="38" spans="1:14" s="1" customFormat="1" ht="20.149999999999999" customHeight="1">
      <c r="A38" s="27" t="s">
        <v>21</v>
      </c>
      <c r="B38" s="28">
        <v>0</v>
      </c>
      <c r="C38" s="28">
        <v>0</v>
      </c>
      <c r="D38" s="28">
        <f t="shared" si="14"/>
        <v>2493</v>
      </c>
      <c r="E38" s="28">
        <f t="shared" si="9"/>
        <v>2668</v>
      </c>
      <c r="F38" s="28">
        <f t="shared" si="10"/>
        <v>2493</v>
      </c>
      <c r="G38" s="28">
        <f t="shared" si="11"/>
        <v>3463</v>
      </c>
      <c r="H38" s="28">
        <f t="shared" si="12"/>
        <v>295</v>
      </c>
      <c r="I38" s="46">
        <f t="shared" si="15"/>
        <v>0</v>
      </c>
      <c r="J38" s="28">
        <f t="shared" si="13"/>
        <v>2493</v>
      </c>
      <c r="K38" s="12"/>
      <c r="L38" s="12"/>
      <c r="M38" s="12"/>
    </row>
    <row r="39" spans="1:14" ht="14.25" customHeight="1">
      <c r="A39" s="7" t="s">
        <v>10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</row>
    <row r="40" spans="1:14" s="3" customFormat="1" ht="13.5" customHeight="1">
      <c r="A40" s="5" t="s">
        <v>66</v>
      </c>
    </row>
    <row r="41" spans="1:14" s="3" customFormat="1" ht="13.5" customHeight="1">
      <c r="A41" s="54" t="s">
        <v>62</v>
      </c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</row>
    <row r="42" spans="1:14" s="3" customFormat="1" ht="13.5" customHeight="1">
      <c r="A42" s="54" t="s">
        <v>67</v>
      </c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</row>
    <row r="43" spans="1:14" s="3" customFormat="1" ht="13.5" customHeight="1">
      <c r="A43" s="3" t="s">
        <v>65</v>
      </c>
    </row>
    <row r="44" spans="1:14" s="3" customFormat="1" ht="13.5" customHeight="1">
      <c r="A44" s="3" t="s">
        <v>73</v>
      </c>
    </row>
    <row r="45" spans="1:14" s="3" customFormat="1" ht="13.5" customHeight="1">
      <c r="A45" s="53" t="s">
        <v>69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</row>
    <row r="46" spans="1:14" s="3" customFormat="1" ht="13.5" customHeight="1">
      <c r="A46" s="59" t="s">
        <v>70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</row>
    <row r="47" spans="1:14" s="3" customFormat="1" ht="13.5" customHeight="1">
      <c r="A47" s="59" t="s">
        <v>71</v>
      </c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</row>
    <row r="48" spans="1:14">
      <c r="A48" s="47" t="s">
        <v>37</v>
      </c>
      <c r="B48" s="22"/>
      <c r="C48" s="22"/>
      <c r="D48" s="22"/>
      <c r="E48" s="22" t="s">
        <v>38</v>
      </c>
      <c r="G48" s="22"/>
      <c r="H48" s="22"/>
      <c r="I48" s="8"/>
      <c r="J48" s="8" t="s">
        <v>39</v>
      </c>
      <c r="K48" s="8"/>
      <c r="M48" s="8"/>
    </row>
    <row r="51" s="6" customFormat="1"/>
  </sheetData>
  <mergeCells count="16">
    <mergeCell ref="N22:N23"/>
    <mergeCell ref="A45:M45"/>
    <mergeCell ref="H22:H23"/>
    <mergeCell ref="A42:M42"/>
    <mergeCell ref="K22:K23"/>
    <mergeCell ref="L22:L23"/>
    <mergeCell ref="A22:A23"/>
    <mergeCell ref="B22:B23"/>
    <mergeCell ref="C22:C23"/>
    <mergeCell ref="A41:M41"/>
    <mergeCell ref="A12:L12"/>
    <mergeCell ref="I22:I23"/>
    <mergeCell ref="A5:B5"/>
    <mergeCell ref="A13:A14"/>
    <mergeCell ref="B13:B14"/>
    <mergeCell ref="L13:L14"/>
  </mergeCells>
  <phoneticPr fontId="2" type="noConversion"/>
  <printOptions verticalCentered="1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學費表</vt:lpstr>
      <vt:lpstr>學費表!Print_Area</vt:lpstr>
    </vt:vector>
  </TitlesOfParts>
  <Company>立人國小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總務處</dc:creator>
  <cp:lastModifiedBy>user</cp:lastModifiedBy>
  <cp:lastPrinted>2021-09-09T06:39:59Z</cp:lastPrinted>
  <dcterms:created xsi:type="dcterms:W3CDTF">2001-08-06T00:58:07Z</dcterms:created>
  <dcterms:modified xsi:type="dcterms:W3CDTF">2021-09-10T03:52:12Z</dcterms:modified>
</cp:coreProperties>
</file>